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rrie\Total Compensation\"/>
    </mc:Choice>
  </mc:AlternateContent>
  <xr:revisionPtr revIDLastSave="0" documentId="13_ncr:1_{56B69881-C59C-4CDE-B90C-9514EA8FDA62}" xr6:coauthVersionLast="47" xr6:coauthVersionMax="47" xr10:uidLastSave="{00000000-0000-0000-0000-000000000000}"/>
  <bookViews>
    <workbookView xWindow="-120" yWindow="-120" windowWidth="29040" windowHeight="15720" xr2:uid="{5A162833-FC54-4C90-9DA6-05123DC48712}"/>
  </bookViews>
  <sheets>
    <sheet name="TC Calculator" sheetId="1" r:id="rId1"/>
    <sheet name="Insurance Amounts" sheetId="2" state="hidden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0" i="1" l="1"/>
  <c r="E3" i="1"/>
  <c r="E5" i="1"/>
  <c r="D12" i="1" s="1"/>
  <c r="E4" i="1"/>
  <c r="D11" i="1" s="1"/>
  <c r="D13" i="1" l="1"/>
  <c r="B13" i="1"/>
  <c r="B12" i="1" l="1"/>
  <c r="C12" i="1" s="1"/>
  <c r="B11" i="1"/>
  <c r="C11" i="1" s="1"/>
  <c r="B10" i="1"/>
  <c r="C10" i="1" s="1"/>
  <c r="B9" i="1"/>
  <c r="C9" i="1" s="1"/>
  <c r="D9" i="1"/>
  <c r="D8" i="1"/>
  <c r="B18" i="1" l="1"/>
  <c r="C13" i="1"/>
  <c r="C18" i="1" s="1"/>
  <c r="D18" i="1" l="1"/>
</calcChain>
</file>

<file path=xl/sharedStrings.xml><?xml version="1.0" encoding="utf-8"?>
<sst xmlns="http://schemas.openxmlformats.org/spreadsheetml/2006/main" count="64" uniqueCount="57">
  <si>
    <t>Position Information</t>
  </si>
  <si>
    <t>Health Insurance</t>
  </si>
  <si>
    <t>Dental Insurance</t>
  </si>
  <si>
    <t>Vision Insurance</t>
  </si>
  <si>
    <t>Compensation</t>
  </si>
  <si>
    <t>City of Port St. Lucie Contribution: Annual Benefit to Employee</t>
  </si>
  <si>
    <t>Base Pay</t>
  </si>
  <si>
    <t xml:space="preserve">Short-term Disability </t>
  </si>
  <si>
    <t>Long-term Disability</t>
  </si>
  <si>
    <t>Employee Assistance Program</t>
  </si>
  <si>
    <t>Estimated Total</t>
  </si>
  <si>
    <t>Medical Insurance</t>
  </si>
  <si>
    <t>Medical Insurance - Florida Blue</t>
  </si>
  <si>
    <t>Employee Only $1.28</t>
  </si>
  <si>
    <t>Employee + Spouse $10.45</t>
  </si>
  <si>
    <t>Employee + Family $10.55</t>
  </si>
  <si>
    <t>Employee + Child(ren) $5.93</t>
  </si>
  <si>
    <t xml:space="preserve">Vision Insurance </t>
  </si>
  <si>
    <t>Employee Only $0.26</t>
  </si>
  <si>
    <t>Employee + Spouse $2.09</t>
  </si>
  <si>
    <t>Employee + Child(ren) $1.19</t>
  </si>
  <si>
    <t>Employee + Family $2.11</t>
  </si>
  <si>
    <t>FICA</t>
  </si>
  <si>
    <t xml:space="preserve">Employee Contribution </t>
  </si>
  <si>
    <t>Not Applicable</t>
  </si>
  <si>
    <r>
      <t xml:space="preserve">Employee Contribution </t>
    </r>
    <r>
      <rPr>
        <b/>
        <u/>
        <sz val="12"/>
        <color theme="1"/>
        <rFont val="Calibri"/>
        <family val="2"/>
        <scheme val="minor"/>
      </rPr>
      <t>Per Pay Period</t>
    </r>
  </si>
  <si>
    <r>
      <t xml:space="preserve">Employee Contribution </t>
    </r>
    <r>
      <rPr>
        <b/>
        <u/>
        <sz val="12"/>
        <color theme="1"/>
        <rFont val="Calibri"/>
        <family val="2"/>
        <scheme val="minor"/>
      </rPr>
      <t>Annually</t>
    </r>
  </si>
  <si>
    <r>
      <t xml:space="preserve">To use the calculator, please enter information in the </t>
    </r>
    <r>
      <rPr>
        <b/>
        <sz val="14"/>
        <color rgb="FFFF9900"/>
        <rFont val="Calibri"/>
        <family val="2"/>
        <scheme val="minor"/>
      </rPr>
      <t>orange</t>
    </r>
    <r>
      <rPr>
        <sz val="12"/>
        <color theme="1"/>
        <rFont val="Calibri"/>
        <family val="2"/>
        <scheme val="minor"/>
      </rPr>
      <t xml:space="preserve"> boxes to the right. Cells below will automatically populate based on information entered at right.</t>
    </r>
  </si>
  <si>
    <t>Retirement (*Note - the calculation at right is 1% for the mandatory employee contribution and 11.4% for the City contribution which is the calculation for most union positions. For those in a non-bargaining position, the mandatory employee contribution is 3% and the City contribution is 12%.)</t>
  </si>
  <si>
    <t>Basic Life Insurance Policy ($50,000) and AD&amp;D (*Note - the rate at right is for employees under the age of 70.)</t>
  </si>
  <si>
    <r>
      <t xml:space="preserve">Disclaimer:  The information contained herein is an </t>
    </r>
    <r>
      <rPr>
        <b/>
        <i/>
        <sz val="12"/>
        <color theme="1"/>
        <rFont val="Calibri"/>
        <family val="2"/>
        <scheme val="minor"/>
      </rPr>
      <t>estimate</t>
    </r>
    <r>
      <rPr>
        <b/>
        <sz val="12"/>
        <color theme="1"/>
        <rFont val="Calibri"/>
        <family val="2"/>
        <scheme val="minor"/>
      </rPr>
      <t xml:space="preserve"> of compensation only and is based solely on data/values entered by the user.  This is not, and should not, be construed as a guarantee, representation, or promise for a department position in any capacity nor does it create any present or future entitlement to City benefits.  This is not an offer of employment or a guarantee of compensation. </t>
    </r>
  </si>
  <si>
    <t>Employee</t>
  </si>
  <si>
    <t>Emp/Sp.</t>
  </si>
  <si>
    <t>Emp/Ch</t>
  </si>
  <si>
    <t>Family</t>
  </si>
  <si>
    <t xml:space="preserve">City Contribution (Annually) </t>
  </si>
  <si>
    <t>Annual Salary (*If Job Announcement Lists Hourly Amount, Please Multiply That Amount by 2080 for Annual Salary)</t>
  </si>
  <si>
    <t xml:space="preserve">Vision Insurance - VSP </t>
  </si>
  <si>
    <t>City Contribution (Annually) - Traditional Health Plan or Buy Up Plans</t>
  </si>
  <si>
    <t>Employee Only Buy-Up Plan $7.56</t>
  </si>
  <si>
    <t>Employee + Spouse Buy-Up Plan $34.87</t>
  </si>
  <si>
    <t>Employee + Child(ren) Buy-Up Plan $19.75</t>
  </si>
  <si>
    <t>Employee + Family Buy-Up Plan $35.18</t>
  </si>
  <si>
    <t>Dental Insurance - Florida Combined Life BlueDental Choice Plus</t>
  </si>
  <si>
    <t>Employee Only Buy-Up Plan $3.90</t>
  </si>
  <si>
    <t>Employee + Spouse Buy-Up Plan $16.23</t>
  </si>
  <si>
    <t>Employee + Child(ren) Buy-Up Plan $9.20</t>
  </si>
  <si>
    <t>Employee + Family Buy-Up Plan $16.37</t>
  </si>
  <si>
    <t>City of Port St. Lucie Total Compensation Calculator FY24/25</t>
  </si>
  <si>
    <t>Basic Plan Employee Only $32.84</t>
  </si>
  <si>
    <t>Basic Plan Employee + Spouse $164.19</t>
  </si>
  <si>
    <t>Basic Plan Employee + Child(ren) $121.50</t>
  </si>
  <si>
    <t>Basic Plan Employee + Family $246.29</t>
  </si>
  <si>
    <t>Traditional Plan Employee Only $68.34</t>
  </si>
  <si>
    <t>Traditional Plan Employee + Spouse $210.73</t>
  </si>
  <si>
    <t>Traditional Plan Employee + Child(ren) $155.94</t>
  </si>
  <si>
    <t>Traditional Plan Employee + Family $307.66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</si>
</sst>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99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99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7">
    <xf numFmtId="0" fontId="0" fillId="0" borderId="0" xfId="0"/>
    <xf numFmtId="0" fontId="1" fillId="2" borderId="0" xfId="2"/>
    <xf numFmtId="0" fontId="1" fillId="3" borderId="0" xfId="3"/>
    <xf numFmtId="0" fontId="2" fillId="0" borderId="0" xfId="0" applyFont="1" applyAlignment="1">
      <alignment vertical="center"/>
    </xf>
    <xf numFmtId="0" fontId="2" fillId="0" borderId="0" xfId="0" applyFont="1"/>
    <xf numFmtId="0" fontId="1" fillId="4" borderId="0" xfId="4"/>
    <xf numFmtId="8" fontId="0" fillId="0" borderId="0" xfId="0" applyNumberFormat="1"/>
    <xf numFmtId="0" fontId="2" fillId="0" borderId="1" xfId="0" applyFont="1" applyBorder="1"/>
    <xf numFmtId="0" fontId="2" fillId="5" borderId="1" xfId="0" applyFont="1" applyFill="1" applyBorder="1"/>
    <xf numFmtId="0" fontId="2" fillId="0" borderId="1" xfId="0" applyFont="1" applyBorder="1" applyAlignment="1">
      <alignment wrapText="1"/>
    </xf>
    <xf numFmtId="0" fontId="4" fillId="6" borderId="1" xfId="0" applyFont="1" applyFill="1" applyBorder="1"/>
    <xf numFmtId="44" fontId="4" fillId="6" borderId="1" xfId="1" applyFont="1" applyFill="1" applyBorder="1"/>
    <xf numFmtId="44" fontId="2" fillId="0" borderId="1" xfId="1" applyFont="1" applyBorder="1"/>
    <xf numFmtId="0" fontId="5" fillId="0" borderId="0" xfId="0" applyFont="1"/>
    <xf numFmtId="164" fontId="2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1" fillId="0" borderId="0" xfId="2" applyFill="1"/>
    <xf numFmtId="0" fontId="1" fillId="0" borderId="0" xfId="3" applyFill="1"/>
    <xf numFmtId="0" fontId="1" fillId="0" borderId="0" xfId="4" applyFill="1"/>
    <xf numFmtId="0" fontId="6" fillId="7" borderId="1" xfId="0" applyFont="1" applyFill="1" applyBorder="1"/>
    <xf numFmtId="2" fontId="2" fillId="0" borderId="0" xfId="0" applyNumberFormat="1" applyFont="1"/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</cellXfs>
  <cellStyles count="5">
    <cellStyle name="40% - Accent1" xfId="2" builtinId="31"/>
    <cellStyle name="40% - Accent2" xfId="3" builtinId="35"/>
    <cellStyle name="40% - Accent4" xfId="4" builtinId="4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1356519</xdr:colOff>
      <xdr:row>18</xdr:row>
      <xdr:rowOff>104775</xdr:rowOff>
    </xdr:from>
    <xdr:to>
      <xdr:col>3</xdr:col>
      <xdr:colOff>2529681</xdr:colOff>
      <xdr:row>24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E6BCB5-DB5D-42E2-AD9E-13DD1F023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60707" y="6303963"/>
          <a:ext cx="1173162" cy="1173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50ED2-B77A-4C01-AE54-05D98857D967}">
  <sheetPr>
    <pageSetUpPr fitToPage="1"/>
  </sheetPr>
  <dimension ref="A1:O25"/>
  <sheetViews>
    <sheetView tabSelected="1" topLeftCell="A3" zoomScale="120" zoomScaleNormal="120" workbookViewId="0">
      <selection activeCell="D16" sqref="D16"/>
    </sheetView>
  </sheetViews>
  <sheetFormatPr defaultRowHeight="15.75" x14ac:dyDescent="0.25"/>
  <cols>
    <col min="1" max="1" width="45.140625" style="4" customWidth="1"/>
    <col min="2" max="2" width="42.5703125" style="4" bestFit="1" customWidth="1"/>
    <col min="3" max="3" width="33.85546875" style="4" bestFit="1" customWidth="1"/>
    <col min="4" max="4" width="64.42578125" style="4" bestFit="1" customWidth="1"/>
    <col min="5" max="5" width="6.5703125" style="4" hidden="1" customWidth="1"/>
    <col min="6" max="6" width="4.5703125" style="4" hidden="1" customWidth="1"/>
    <col min="7" max="10" width="10" style="4" hidden="1" customWidth="1"/>
    <col min="11" max="11" width="5.140625" style="4" hidden="1" customWidth="1"/>
    <col min="12" max="15" width="10" style="4" hidden="1" customWidth="1"/>
    <col min="16" max="16384" width="9.140625" style="4"/>
  </cols>
  <sheetData>
    <row r="1" spans="1:15" s="3" customFormat="1" ht="27" customHeight="1" x14ac:dyDescent="0.25">
      <c r="A1" s="45" t="s">
        <v>48</v>
      </c>
      <c r="B1" s="46"/>
      <c r="C1" s="37" t="s">
        <v>0</v>
      </c>
      <c r="D1" s="38"/>
      <c r="G1" s="21" t="s">
        <v>35</v>
      </c>
      <c r="H1" s="21"/>
      <c r="I1" s="21"/>
      <c r="J1" s="21"/>
      <c r="L1" s="21" t="s">
        <v>38</v>
      </c>
      <c r="M1" s="21"/>
      <c r="N1" s="21"/>
      <c r="O1" s="21"/>
    </row>
    <row r="2" spans="1:15" ht="63" x14ac:dyDescent="0.25">
      <c r="A2" s="31" t="s">
        <v>27</v>
      </c>
      <c r="B2" s="32"/>
      <c r="C2" s="9" t="s">
        <v>36</v>
      </c>
      <c r="D2" s="14"/>
      <c r="G2" s="4" t="s">
        <v>31</v>
      </c>
      <c r="H2" s="4" t="s">
        <v>32</v>
      </c>
      <c r="I2" s="4" t="s">
        <v>33</v>
      </c>
      <c r="J2" s="4" t="s">
        <v>34</v>
      </c>
      <c r="L2" s="4" t="s">
        <v>31</v>
      </c>
      <c r="M2" s="4" t="s">
        <v>32</v>
      </c>
      <c r="N2" s="4" t="s">
        <v>33</v>
      </c>
      <c r="O2" s="4" t="s">
        <v>34</v>
      </c>
    </row>
    <row r="3" spans="1:15" x14ac:dyDescent="0.25">
      <c r="A3" s="33"/>
      <c r="B3" s="34"/>
      <c r="C3" s="7" t="s">
        <v>12</v>
      </c>
      <c r="D3" s="8"/>
      <c r="E3" s="13" t="b">
        <f>IF(D3="Not Applicable",0,IF(D3="Basic Plan Employee Only $32.84",32.84,IF(D3="Basic Plan Employee + Spouse $164.19",164.19,IF(D3="Basic Plan Employee + Child(ren) $121.50",121.5,IF(D3="Basic Plan Employee + Family $246.29",246.29,IF(D3="Traditional Plan Employee Only $68.34",68.34,IF(D3="Traditional Plan Employee + Spouse $210.73",210.73,IF(D3="Traditional Plan Employee + Child(ren) $155.94",155.94,IF(D3="Traditional Plan Employee + Family $307.66",307.66)))))))))</f>
        <v>0</v>
      </c>
      <c r="G3" s="20">
        <v>9063.24</v>
      </c>
      <c r="H3" s="20">
        <v>20688</v>
      </c>
      <c r="I3" s="20">
        <v>15309.12</v>
      </c>
      <c r="J3" s="20">
        <v>31032</v>
      </c>
      <c r="K3" s="20"/>
      <c r="L3" s="20">
        <v>9294.6</v>
      </c>
      <c r="M3" s="20">
        <v>22280.28</v>
      </c>
      <c r="N3" s="20">
        <v>16487.28</v>
      </c>
      <c r="O3" s="20">
        <v>32529.119999999999</v>
      </c>
    </row>
    <row r="4" spans="1:15" ht="47.25" x14ac:dyDescent="0.25">
      <c r="A4" s="33"/>
      <c r="B4" s="34"/>
      <c r="C4" s="9" t="s">
        <v>43</v>
      </c>
      <c r="D4" s="15"/>
      <c r="E4" s="4" t="b">
        <f>IF(D4="Not Applicable",0,IF(D4="Employee Only $1.28",1.28,IF(D4="Employee + Spouse $10.45",10.45,IF(D4="Employee + Child(ren) $5.93",5.93,IF(D4="Employee + Family $10.55",10.55,IF(D4="Employee Only Buy-Up Plan $7.56",7.56,IF(D4="Employee + Spouse Buy-Up Plan $34.87",34.87,IF(D4="Employee + Child(ren) Buy-Up Plan $19.75",19.75,IF(D4="Employee + Family Buy-Up Plan $35.18",35.18)))))))))</f>
        <v>0</v>
      </c>
      <c r="G4" s="20">
        <v>349.2</v>
      </c>
      <c r="H4" s="20">
        <v>1225.2</v>
      </c>
      <c r="I4" s="20">
        <v>693.6</v>
      </c>
      <c r="J4" s="20">
        <v>1235.4000000000001</v>
      </c>
      <c r="K4" s="20"/>
      <c r="L4" s="20">
        <v>349.2</v>
      </c>
      <c r="M4" s="20">
        <v>1225.2</v>
      </c>
      <c r="N4" s="20">
        <v>693.6</v>
      </c>
      <c r="O4" s="20">
        <v>1235.4000000000001</v>
      </c>
    </row>
    <row r="5" spans="1:15" x14ac:dyDescent="0.25">
      <c r="A5" s="35"/>
      <c r="B5" s="36"/>
      <c r="C5" s="7" t="s">
        <v>37</v>
      </c>
      <c r="D5" s="8"/>
      <c r="E5" s="4" t="b">
        <f>IF(D5="Not Applicable",0,IF(D5="Employee Only $0.26",0.26,IF(D5="Employee + Spouse $2.09",2.09,IF(D5="Employee + Child(ren) $1.19",1.19,IF(D5="Employee + Family $2.11",2.11,IF(D5="Employee Only Buy-Up Plan $3.90",3.9,IF(D5="Employee + Spouse Buy-Up Plan $16.23",16.23,IF(D5="Employee + Child(ren) Buy-Up Plan $9.20",9.2,IF(D5="Employee + Family Buy-Up Plan $16.37",16.37)))))))))</f>
        <v>0</v>
      </c>
      <c r="G5" s="20">
        <v>69.84</v>
      </c>
      <c r="H5" s="20">
        <v>245.04</v>
      </c>
      <c r="I5" s="20">
        <v>138.72</v>
      </c>
      <c r="J5" s="20">
        <v>247.08</v>
      </c>
      <c r="K5" s="20"/>
      <c r="L5" s="20">
        <v>69.84</v>
      </c>
      <c r="M5" s="20">
        <v>245.04</v>
      </c>
      <c r="N5" s="20">
        <v>138.72</v>
      </c>
      <c r="O5" s="20">
        <v>247.08</v>
      </c>
    </row>
    <row r="6" spans="1:15" ht="18.75" x14ac:dyDescent="0.3">
      <c r="A6" s="42" t="s">
        <v>4</v>
      </c>
      <c r="B6" s="43"/>
      <c r="C6" s="43"/>
      <c r="D6" s="44"/>
    </row>
    <row r="7" spans="1:15" x14ac:dyDescent="0.25">
      <c r="A7" s="7"/>
      <c r="B7" s="19" t="s">
        <v>25</v>
      </c>
      <c r="C7" s="19" t="s">
        <v>26</v>
      </c>
      <c r="D7" s="19" t="s">
        <v>5</v>
      </c>
    </row>
    <row r="8" spans="1:15" x14ac:dyDescent="0.25">
      <c r="A8" s="7" t="s">
        <v>6</v>
      </c>
      <c r="B8" s="12">
        <v>0</v>
      </c>
      <c r="C8" s="12">
        <v>0</v>
      </c>
      <c r="D8" s="12">
        <f>D2</f>
        <v>0</v>
      </c>
    </row>
    <row r="9" spans="1:15" x14ac:dyDescent="0.25">
      <c r="A9" s="7" t="s">
        <v>22</v>
      </c>
      <c r="B9" s="12">
        <f>(D2/26)*7.65%</f>
        <v>0</v>
      </c>
      <c r="C9" s="12">
        <f>B9*26</f>
        <v>0</v>
      </c>
      <c r="D9" s="12">
        <f>D2*7.65%</f>
        <v>0</v>
      </c>
    </row>
    <row r="10" spans="1:15" x14ac:dyDescent="0.25">
      <c r="A10" s="7" t="s">
        <v>1</v>
      </c>
      <c r="B10" s="12" t="b">
        <f>E3</f>
        <v>0</v>
      </c>
      <c r="C10" s="12">
        <f>B10*24</f>
        <v>0</v>
      </c>
      <c r="D10" s="12" t="b">
        <f>IF(E3=0,0,IF(E3=32.84,G3,IF(E3=164.19,H3,IF(E3=121.5,I3,IF(E3=246.29,J3,IF(E3=68.34,L3,IF(E3=210.73,M3,IF(E3=155.94,N3,IF(E3=307.66,O3)))))))))</f>
        <v>0</v>
      </c>
    </row>
    <row r="11" spans="1:15" x14ac:dyDescent="0.25">
      <c r="A11" s="7" t="s">
        <v>2</v>
      </c>
      <c r="B11" s="12" t="b">
        <f>E4</f>
        <v>0</v>
      </c>
      <c r="C11" s="12">
        <f>B11*24</f>
        <v>0</v>
      </c>
      <c r="D11" s="12" t="b">
        <f>IF(E4=0,0,IF(E4=1.28,G4,IF(E4=10.45,H4,IF(E4=5.93,I4,IF(E4=10.55,J4,IF(E4=7.56,L4,IF(E4=34.87,M4,IF(E4=19.75,N4,IF(E4=35.18,O4)))))))))</f>
        <v>0</v>
      </c>
    </row>
    <row r="12" spans="1:15" x14ac:dyDescent="0.25">
      <c r="A12" s="7" t="s">
        <v>3</v>
      </c>
      <c r="B12" s="12" t="b">
        <f>E5</f>
        <v>0</v>
      </c>
      <c r="C12" s="12">
        <f>B12*24</f>
        <v>0</v>
      </c>
      <c r="D12" s="12" t="b">
        <f>IF(E5=0,0,IF(E5=0.26,G5,IF(E5=2.09,H5,IF(E5=1.19,I5,IF(E5=2.11,J5,IF(E5=3.9,L5,IF(E5=16.23,M5,IF(E5=9.2,N5,IF(E5=16.37,O5)))))))))</f>
        <v>0</v>
      </c>
    </row>
    <row r="13" spans="1:15" ht="110.25" x14ac:dyDescent="0.25">
      <c r="A13" s="9" t="s">
        <v>28</v>
      </c>
      <c r="B13" s="12">
        <f>(D2/26)*1%</f>
        <v>0</v>
      </c>
      <c r="C13" s="12">
        <f>B13*26</f>
        <v>0</v>
      </c>
      <c r="D13" s="12">
        <f>D2*11.4%</f>
        <v>0</v>
      </c>
    </row>
    <row r="14" spans="1:15" ht="47.25" x14ac:dyDescent="0.25">
      <c r="A14" s="9" t="s">
        <v>29</v>
      </c>
      <c r="B14" s="12">
        <v>0</v>
      </c>
      <c r="C14" s="12">
        <v>0</v>
      </c>
      <c r="D14" s="12">
        <v>48</v>
      </c>
    </row>
    <row r="15" spans="1:15" x14ac:dyDescent="0.25">
      <c r="A15" s="7" t="s">
        <v>7</v>
      </c>
      <c r="B15" s="12">
        <v>0</v>
      </c>
      <c r="C15" s="12">
        <v>0</v>
      </c>
      <c r="D15" s="12">
        <f>IF(((D2/52)*0.6*(0.165/10))*12&gt;342,342,(D2/52)*0.6*(0.165/10))*12</f>
        <v>0</v>
      </c>
    </row>
    <row r="16" spans="1:15" x14ac:dyDescent="0.25">
      <c r="A16" s="7" t="s">
        <v>8</v>
      </c>
      <c r="B16" s="12">
        <v>0</v>
      </c>
      <c r="C16" s="12">
        <v>0</v>
      </c>
      <c r="D16" s="12">
        <f>IF(((D2/12)*(0.185/100))*12&gt;=310,310,((D2/12)*(0.185/100))*12)</f>
        <v>0</v>
      </c>
    </row>
    <row r="17" spans="1:4" x14ac:dyDescent="0.25">
      <c r="A17" s="7" t="s">
        <v>9</v>
      </c>
      <c r="B17" s="12">
        <v>0</v>
      </c>
      <c r="C17" s="12">
        <v>0</v>
      </c>
      <c r="D17" s="12">
        <v>33</v>
      </c>
    </row>
    <row r="18" spans="1:4" ht="18.75" x14ac:dyDescent="0.3">
      <c r="A18" s="10" t="s">
        <v>10</v>
      </c>
      <c r="B18" s="11">
        <f>SUM(B8:B17)</f>
        <v>0</v>
      </c>
      <c r="C18" s="11">
        <f>SUM(C8:C17)</f>
        <v>0</v>
      </c>
      <c r="D18" s="11">
        <f>SUM(D8:D17)</f>
        <v>81</v>
      </c>
    </row>
    <row r="19" spans="1:4" ht="18.75" customHeight="1" x14ac:dyDescent="0.25">
      <c r="A19" s="22" t="s">
        <v>30</v>
      </c>
      <c r="B19" s="23"/>
      <c r="C19" s="24"/>
      <c r="D19" s="39"/>
    </row>
    <row r="20" spans="1:4" x14ac:dyDescent="0.25">
      <c r="A20" s="25"/>
      <c r="B20" s="26"/>
      <c r="C20" s="27"/>
      <c r="D20" s="40"/>
    </row>
    <row r="21" spans="1:4" x14ac:dyDescent="0.25">
      <c r="A21" s="25"/>
      <c r="B21" s="26"/>
      <c r="C21" s="27"/>
      <c r="D21" s="40"/>
    </row>
    <row r="22" spans="1:4" ht="15.75" customHeight="1" x14ac:dyDescent="0.25">
      <c r="A22" s="25"/>
      <c r="B22" s="26"/>
      <c r="C22" s="27"/>
      <c r="D22" s="40"/>
    </row>
    <row r="23" spans="1:4" x14ac:dyDescent="0.25">
      <c r="A23" s="25"/>
      <c r="B23" s="26"/>
      <c r="C23" s="27"/>
      <c r="D23" s="40"/>
    </row>
    <row r="24" spans="1:4" x14ac:dyDescent="0.25">
      <c r="A24" s="25"/>
      <c r="B24" s="26"/>
      <c r="C24" s="27"/>
      <c r="D24" s="40"/>
    </row>
    <row r="25" spans="1:4" x14ac:dyDescent="0.25">
      <c r="A25" s="28"/>
      <c r="B25" s="29"/>
      <c r="C25" s="30"/>
      <c r="D25" s="41"/>
    </row>
  </sheetData>
  <mergeCells count="8">
    <mergeCell ref="G1:J1"/>
    <mergeCell ref="L1:O1"/>
    <mergeCell ref="A19:C25"/>
    <mergeCell ref="A2:B5"/>
    <mergeCell ref="C1:D1"/>
    <mergeCell ref="D19:D25"/>
    <mergeCell ref="A6:D6"/>
    <mergeCell ref="A1:B1"/>
  </mergeCells>
  <pageMargins left="0.25" right="0.25" top="0.75" bottom="0.75" header="0.3" footer="0.3"/>
  <pageSetup paperSize="5" scale="8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CA2263-7DE7-4DEA-9159-48464993BE6E}">
          <x14:formula1>
            <xm:f>'Insurance Amounts'!$A$2:$A$10</xm:f>
          </x14:formula1>
          <xm:sqref>D3</xm:sqref>
        </x14:dataValidation>
        <x14:dataValidation type="list" allowBlank="1" showInputMessage="1" showErrorMessage="1" xr:uid="{24873FEB-2EEB-474C-9E98-CCACF5E1AA2F}">
          <x14:formula1>
            <xm:f>'Insurance Amounts'!$C$2:$C$10</xm:f>
          </x14:formula1>
          <xm:sqref>D4</xm:sqref>
        </x14:dataValidation>
        <x14:dataValidation type="list" allowBlank="1" showInputMessage="1" showErrorMessage="1" xr:uid="{2FDDA2B7-7A0B-4BB6-9D9E-2CEFB40E2E31}">
          <x14:formula1>
            <xm:f>'Insurance Amounts'!$E$2:$E$10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DD9A0-D823-4D41-A2A3-EF10428B85E7}">
  <dimension ref="A1:F10"/>
  <sheetViews>
    <sheetView workbookViewId="0">
      <selection activeCell="C3" sqref="C3"/>
    </sheetView>
  </sheetViews>
  <sheetFormatPr defaultRowHeight="15" x14ac:dyDescent="0.25"/>
  <cols>
    <col min="1" max="1" width="43.140625" bestFit="1" customWidth="1"/>
    <col min="2" max="2" width="8.28515625" bestFit="1" customWidth="1"/>
    <col min="3" max="3" width="37.7109375" bestFit="1" customWidth="1"/>
    <col min="4" max="4" width="26.28515625" customWidth="1"/>
    <col min="5" max="5" width="37.7109375" bestFit="1" customWidth="1"/>
  </cols>
  <sheetData>
    <row r="1" spans="1:6" x14ac:dyDescent="0.25">
      <c r="A1" s="1" t="s">
        <v>11</v>
      </c>
      <c r="B1" s="1"/>
      <c r="C1" s="2" t="s">
        <v>2</v>
      </c>
      <c r="D1" s="2" t="s">
        <v>23</v>
      </c>
      <c r="E1" s="5" t="s">
        <v>17</v>
      </c>
      <c r="F1" s="5"/>
    </row>
    <row r="2" spans="1:6" x14ac:dyDescent="0.25">
      <c r="A2" s="16" t="s">
        <v>24</v>
      </c>
      <c r="B2" s="16">
        <v>0</v>
      </c>
      <c r="C2" s="17" t="s">
        <v>24</v>
      </c>
      <c r="D2" s="17">
        <v>0</v>
      </c>
      <c r="E2" s="18" t="s">
        <v>24</v>
      </c>
      <c r="F2" s="18">
        <v>0</v>
      </c>
    </row>
    <row r="3" spans="1:6" x14ac:dyDescent="0.25">
      <c r="A3" t="s">
        <v>49</v>
      </c>
      <c r="B3" s="6">
        <v>32.840000000000003</v>
      </c>
      <c r="C3" t="s">
        <v>13</v>
      </c>
      <c r="D3" s="6">
        <v>1.28</v>
      </c>
      <c r="E3" t="s">
        <v>18</v>
      </c>
      <c r="F3" s="6">
        <v>0.26</v>
      </c>
    </row>
    <row r="4" spans="1:6" x14ac:dyDescent="0.25">
      <c r="A4" t="s">
        <v>50</v>
      </c>
      <c r="B4" s="6">
        <v>164.19</v>
      </c>
      <c r="C4" t="s">
        <v>14</v>
      </c>
      <c r="D4" s="6">
        <v>10.45</v>
      </c>
      <c r="E4" t="s">
        <v>19</v>
      </c>
      <c r="F4" s="6">
        <v>2.09</v>
      </c>
    </row>
    <row r="5" spans="1:6" x14ac:dyDescent="0.25">
      <c r="A5" t="s">
        <v>51</v>
      </c>
      <c r="B5" s="6">
        <v>121.5</v>
      </c>
      <c r="C5" t="s">
        <v>16</v>
      </c>
      <c r="D5" s="6">
        <v>5.93</v>
      </c>
      <c r="E5" t="s">
        <v>20</v>
      </c>
      <c r="F5" s="6">
        <v>1.19</v>
      </c>
    </row>
    <row r="6" spans="1:6" x14ac:dyDescent="0.25">
      <c r="A6" t="s">
        <v>52</v>
      </c>
      <c r="B6" s="6">
        <v>246.29</v>
      </c>
      <c r="C6" t="s">
        <v>15</v>
      </c>
      <c r="D6" s="6">
        <v>10.55</v>
      </c>
      <c r="E6" t="s">
        <v>21</v>
      </c>
      <c r="F6" s="6">
        <v>2.11</v>
      </c>
    </row>
    <row r="7" spans="1:6" x14ac:dyDescent="0.25">
      <c r="A7" t="s">
        <v>53</v>
      </c>
      <c r="B7" s="6">
        <v>68.34</v>
      </c>
      <c r="C7" t="s">
        <v>39</v>
      </c>
      <c r="D7" s="6">
        <v>7.56</v>
      </c>
      <c r="E7" t="s">
        <v>44</v>
      </c>
      <c r="F7" s="6">
        <v>3.9</v>
      </c>
    </row>
    <row r="8" spans="1:6" x14ac:dyDescent="0.25">
      <c r="A8" t="s">
        <v>54</v>
      </c>
      <c r="B8" s="6">
        <v>210.73</v>
      </c>
      <c r="C8" t="s">
        <v>40</v>
      </c>
      <c r="D8" s="6">
        <v>34.869999999999997</v>
      </c>
      <c r="E8" t="s">
        <v>45</v>
      </c>
      <c r="F8" s="6">
        <v>16.23</v>
      </c>
    </row>
    <row r="9" spans="1:6" x14ac:dyDescent="0.25">
      <c r="A9" t="s">
        <v>55</v>
      </c>
      <c r="B9" s="6">
        <v>155.94</v>
      </c>
      <c r="C9" t="s">
        <v>41</v>
      </c>
      <c r="D9" s="6">
        <v>19.75</v>
      </c>
      <c r="E9" t="s">
        <v>46</v>
      </c>
      <c r="F9" s="6">
        <v>9.1999999999999993</v>
      </c>
    </row>
    <row r="10" spans="1:6" x14ac:dyDescent="0.25">
      <c r="A10" t="s">
        <v>56</v>
      </c>
      <c r="B10" s="6">
        <v>307.66000000000003</v>
      </c>
      <c r="C10" t="s">
        <v>42</v>
      </c>
      <c r="D10" s="6">
        <v>35.18</v>
      </c>
      <c r="E10" t="s">
        <v>47</v>
      </c>
      <c r="F10" s="6">
        <v>16.37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E1F31F-8B20-479E-BBC7-913CF083DE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 Calculator</vt:lpstr>
      <vt:lpstr>Insurance Amounts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 Johnson</dc:creator>
  <cp:lastModifiedBy>Corrie Johnson</cp:lastModifiedBy>
  <cp:lastPrinted>2023-12-27T20:22:55Z</cp:lastPrinted>
  <dcterms:created xsi:type="dcterms:W3CDTF">2021-12-08T19:11:15Z</dcterms:created>
  <dcterms:modified xsi:type="dcterms:W3CDTF">2024-09-20T13:11:01Z</dcterms:modified>
</cp:coreProperties>
</file>